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Video Tutorial\ingdanielecorti\EXCEL\05_Progetto\"/>
    </mc:Choice>
  </mc:AlternateContent>
  <xr:revisionPtr revIDLastSave="0" documentId="13_ncr:1_{85403663-6FC7-47B5-9F2E-2A17F39C7C5C}" xr6:coauthVersionLast="45" xr6:coauthVersionMax="45" xr10:uidLastSave="{00000000-0000-0000-0000-000000000000}"/>
  <bookViews>
    <workbookView xWindow="-22425" yWindow="1725" windowWidth="27915" windowHeight="14730" firstSheet="1" activeTab="6" xr2:uid="{00000000-000D-0000-FFFF-FFFF00000000}"/>
  </bookViews>
  <sheets>
    <sheet name="CALCIO" sheetId="1" r:id="rId1"/>
    <sheet name="CALCIO2" sheetId="4" r:id="rId2"/>
    <sheet name="SE" sheetId="2" r:id="rId3"/>
    <sheet name="SE2" sheetId="3" r:id="rId4"/>
    <sheet name="SE3" sheetId="6" r:id="rId5"/>
    <sheet name="CONTA.SE" sheetId="7" r:id="rId6"/>
    <sheet name="CONTA.SE2" sheetId="5" r:id="rId7"/>
    <sheet name="SOMMA.S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4" l="1"/>
  <c r="H24" i="4"/>
  <c r="H23" i="4"/>
  <c r="E8" i="8"/>
  <c r="E6" i="8"/>
  <c r="E4" i="8"/>
  <c r="I8" i="4"/>
  <c r="A24" i="7"/>
  <c r="B2" i="6"/>
  <c r="B5" i="6" s="1"/>
  <c r="B1" i="6"/>
  <c r="B3" i="6" l="1"/>
  <c r="B7" i="6" s="1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3" i="5"/>
  <c r="B32" i="5"/>
  <c r="B31" i="5"/>
  <c r="B30" i="5"/>
  <c r="B37" i="5"/>
  <c r="B36" i="5"/>
  <c r="B35" i="5"/>
  <c r="B34" i="5"/>
  <c r="B29" i="5"/>
  <c r="B28" i="5"/>
  <c r="B27" i="5"/>
  <c r="B26" i="5"/>
  <c r="G42" i="4"/>
  <c r="G43" i="4"/>
  <c r="G44" i="4"/>
  <c r="G41" i="4"/>
  <c r="G36" i="4"/>
  <c r="G37" i="4"/>
  <c r="G38" i="4"/>
  <c r="G35" i="4"/>
  <c r="G32" i="4"/>
  <c r="G30" i="4"/>
  <c r="G31" i="4"/>
  <c r="G29" i="4"/>
  <c r="H11" i="4"/>
  <c r="G24" i="4"/>
  <c r="G25" i="4"/>
  <c r="G26" i="4"/>
  <c r="G23" i="4"/>
  <c r="H19" i="4"/>
  <c r="E19" i="4"/>
  <c r="E18" i="4"/>
  <c r="I26" i="4" s="1"/>
  <c r="E17" i="4"/>
  <c r="I36" i="4" s="1"/>
  <c r="E16" i="4"/>
  <c r="E15" i="4"/>
  <c r="E14" i="4"/>
  <c r="D19" i="4"/>
  <c r="D18" i="4"/>
  <c r="D17" i="4"/>
  <c r="D16" i="4"/>
  <c r="D15" i="4"/>
  <c r="D14" i="4"/>
  <c r="E12" i="4"/>
  <c r="D12" i="4"/>
  <c r="E11" i="4"/>
  <c r="D11" i="4"/>
  <c r="E10" i="4"/>
  <c r="I35" i="4" s="1"/>
  <c r="E13" i="4"/>
  <c r="I29" i="4" s="1"/>
  <c r="D13" i="4"/>
  <c r="H35" i="4" s="1"/>
  <c r="E9" i="4"/>
  <c r="D9" i="4"/>
  <c r="D10" i="4"/>
  <c r="E8" i="4"/>
  <c r="D8" i="4"/>
  <c r="B2" i="3"/>
  <c r="B1" i="3"/>
  <c r="B1" i="2"/>
  <c r="B2" i="2" s="1"/>
  <c r="D8" i="1"/>
  <c r="E8" i="1"/>
  <c r="D9" i="1"/>
  <c r="E9" i="1"/>
  <c r="E7" i="1"/>
  <c r="D7" i="1"/>
  <c r="C9" i="1"/>
  <c r="C8" i="1"/>
  <c r="B9" i="1"/>
  <c r="B8" i="1"/>
  <c r="C7" i="1"/>
  <c r="B7" i="1"/>
  <c r="H38" i="4" l="1"/>
  <c r="H43" i="4"/>
  <c r="I31" i="4"/>
  <c r="I32" i="4"/>
  <c r="H26" i="4"/>
  <c r="J26" i="4" s="1"/>
  <c r="I30" i="4"/>
  <c r="H36" i="4"/>
  <c r="J36" i="4" s="1"/>
  <c r="H42" i="4"/>
  <c r="I41" i="4"/>
  <c r="H30" i="4"/>
  <c r="J23" i="4"/>
  <c r="I24" i="4"/>
  <c r="H32" i="4"/>
  <c r="I38" i="4"/>
  <c r="I44" i="4"/>
  <c r="H29" i="4"/>
  <c r="J29" i="4" s="1"/>
  <c r="I25" i="4"/>
  <c r="J25" i="4" s="1"/>
  <c r="H31" i="4"/>
  <c r="I37" i="4"/>
  <c r="I43" i="4"/>
  <c r="J43" i="4" s="1"/>
  <c r="I42" i="4"/>
  <c r="H41" i="4"/>
  <c r="H44" i="4"/>
  <c r="H25" i="4"/>
  <c r="H37" i="4"/>
  <c r="J35" i="4"/>
  <c r="H17" i="4"/>
  <c r="H15" i="4"/>
  <c r="I16" i="4"/>
  <c r="H14" i="4"/>
  <c r="H18" i="4"/>
  <c r="I18" i="4"/>
  <c r="H12" i="4"/>
  <c r="H13" i="4"/>
  <c r="I12" i="4"/>
  <c r="I19" i="4"/>
  <c r="I11" i="4"/>
  <c r="I15" i="4"/>
  <c r="I14" i="4"/>
  <c r="H16" i="4"/>
  <c r="I17" i="4"/>
  <c r="I13" i="4"/>
  <c r="H10" i="4"/>
  <c r="I9" i="4"/>
  <c r="D17" i="1"/>
  <c r="H9" i="4"/>
  <c r="H8" i="4"/>
  <c r="I10" i="4"/>
  <c r="D18" i="1"/>
  <c r="D13" i="1"/>
  <c r="D12" i="1"/>
  <c r="G8" i="1"/>
  <c r="G7" i="1"/>
  <c r="G9" i="1"/>
  <c r="B3" i="3"/>
  <c r="B5" i="3"/>
  <c r="F9" i="1"/>
  <c r="F8" i="1"/>
  <c r="F7" i="1"/>
  <c r="J44" i="4" l="1"/>
  <c r="J32" i="4"/>
  <c r="J31" i="4"/>
  <c r="J37" i="4"/>
  <c r="J38" i="4"/>
  <c r="J42" i="4"/>
  <c r="J41" i="4"/>
  <c r="J24" i="4"/>
  <c r="D22" i="1"/>
  <c r="J30" i="4"/>
  <c r="E22" i="1"/>
  <c r="E23" i="1"/>
  <c r="E21" i="1"/>
  <c r="D23" i="1"/>
  <c r="D21" i="1"/>
  <c r="D15" i="1"/>
  <c r="D14" i="1"/>
  <c r="B7" i="3"/>
</calcChain>
</file>

<file path=xl/sharedStrings.xml><?xml version="1.0" encoding="utf-8"?>
<sst xmlns="http://schemas.openxmlformats.org/spreadsheetml/2006/main" count="226" uniqueCount="113">
  <si>
    <t>SQUADRA 1</t>
  </si>
  <si>
    <t>SQUADRA 2</t>
  </si>
  <si>
    <t>SQUADRA 3</t>
  </si>
  <si>
    <t>SQUADRA 4</t>
  </si>
  <si>
    <t>PARTITE</t>
  </si>
  <si>
    <t>MILAN</t>
  </si>
  <si>
    <t>JUVE</t>
  </si>
  <si>
    <t>INTER</t>
  </si>
  <si>
    <t>LAZIO</t>
  </si>
  <si>
    <t>PTI_SQ_CASA</t>
  </si>
  <si>
    <t>PTI_SQ_FUORI</t>
  </si>
  <si>
    <t>SQ_CASA</t>
  </si>
  <si>
    <t>SQ_FUORI</t>
  </si>
  <si>
    <t>GOAL_SQ_CASA</t>
  </si>
  <si>
    <t>GOAL_SQ_FUORI</t>
  </si>
  <si>
    <t>SE</t>
  </si>
  <si>
    <t>NUM</t>
  </si>
  <si>
    <t>PREZZO</t>
  </si>
  <si>
    <t>QUANTITA'</t>
  </si>
  <si>
    <t>SCONTO</t>
  </si>
  <si>
    <t>TOTALE</t>
  </si>
  <si>
    <t>TOTALE SCONTATO</t>
  </si>
  <si>
    <t>TOTALE GOAL FATTI</t>
  </si>
  <si>
    <t>TOTALE GOAL SUBITI</t>
  </si>
  <si>
    <t>TOTALE PUNTI FATTI</t>
  </si>
  <si>
    <t>NUM_MIN_GOAL_FATTI</t>
  </si>
  <si>
    <t>NUM_MAX_GOAL_FATTI</t>
  </si>
  <si>
    <t>TOTALE_DIFFERENZA_RETI</t>
  </si>
  <si>
    <t>TURNO</t>
  </si>
  <si>
    <t>GIRONE</t>
  </si>
  <si>
    <t>ANDATA</t>
  </si>
  <si>
    <t>RITORNO</t>
  </si>
  <si>
    <t>PTI_CASA</t>
  </si>
  <si>
    <t>PTI_FUORI</t>
  </si>
  <si>
    <t>PTI_TOTALE</t>
  </si>
  <si>
    <t>CLASSIFICA</t>
  </si>
  <si>
    <t>VITTORIE</t>
  </si>
  <si>
    <t>PAREGGI</t>
  </si>
  <si>
    <t>SCONFITTE</t>
  </si>
  <si>
    <t>IN CASA</t>
  </si>
  <si>
    <t>FUORI</t>
  </si>
  <si>
    <t>CATEGORIA</t>
  </si>
  <si>
    <t>FRUTTA</t>
  </si>
  <si>
    <t>PRODOTTO</t>
  </si>
  <si>
    <t>BANANE</t>
  </si>
  <si>
    <t>PESCHE</t>
  </si>
  <si>
    <t>FRAGOLE</t>
  </si>
  <si>
    <t>VERDURA</t>
  </si>
  <si>
    <t>CAVOLI</t>
  </si>
  <si>
    <t>CETRIOLI</t>
  </si>
  <si>
    <t>LATTUGA</t>
  </si>
  <si>
    <t>ANGURIE</t>
  </si>
  <si>
    <t>ALBICOCCHE</t>
  </si>
  <si>
    <t>CEREALI</t>
  </si>
  <si>
    <t>RISO</t>
  </si>
  <si>
    <t>MELAGRANE</t>
  </si>
  <si>
    <t>ORZO</t>
  </si>
  <si>
    <t>CARCIOFI</t>
  </si>
  <si>
    <t>CILIEGIE</t>
  </si>
  <si>
    <t>FAVE</t>
  </si>
  <si>
    <t>MAIS</t>
  </si>
  <si>
    <t>MELANZANE</t>
  </si>
  <si>
    <t>MELONI</t>
  </si>
  <si>
    <t>PATATE</t>
  </si>
  <si>
    <t>POMODORI</t>
  </si>
  <si>
    <t>SEDANO</t>
  </si>
  <si>
    <t>UVA</t>
  </si>
  <si>
    <t>DATA SCADENZA</t>
  </si>
  <si>
    <t>COSA CERCARE</t>
  </si>
  <si>
    <t>CRITERI TESTUALI</t>
  </si>
  <si>
    <t>CRITERI TESTUALI CON RIF DI CELLA</t>
  </si>
  <si>
    <t>UGUALE</t>
  </si>
  <si>
    <t>DIVERSO</t>
  </si>
  <si>
    <t>CRITERI NUMERICI</t>
  </si>
  <si>
    <t>MAGGIORE</t>
  </si>
  <si>
    <t>MINORE</t>
  </si>
  <si>
    <t>MINORE O UGUALE</t>
  </si>
  <si>
    <t>MAGGIORE O UGUALE</t>
  </si>
  <si>
    <t>CRITERI NUMERICI CON RIF DI CELLA</t>
  </si>
  <si>
    <t>CRITERI DATA</t>
  </si>
  <si>
    <t>SCADENZA SUPERIORE</t>
  </si>
  <si>
    <t>CRITERI DATA CON RIF DI CELLA</t>
  </si>
  <si>
    <t>SCAD.PRIMA DI OGGI</t>
  </si>
  <si>
    <t>VUOTE</t>
  </si>
  <si>
    <t>PIENE</t>
  </si>
  <si>
    <t>SOLO TESTO</t>
  </si>
  <si>
    <t>NON TESTO</t>
  </si>
  <si>
    <t>CONTA IN UN RANGE</t>
  </si>
  <si>
    <t>TRA 2 E 4 ESTREMI ESCLUSI</t>
  </si>
  <si>
    <t>DUPLICATI</t>
  </si>
  <si>
    <t>JOLLY * (QUALSIASI LEN)</t>
  </si>
  <si>
    <t>PRODOTTI CHE INIZIANO CON "C"</t>
  </si>
  <si>
    <t>CONTENGONO "LA"</t>
  </si>
  <si>
    <t>TERMINANO CON "A"</t>
  </si>
  <si>
    <t>JOLLY ? (1 SOLO)</t>
  </si>
  <si>
    <t>4 CHAR</t>
  </si>
  <si>
    <t>JOLLY * E ?</t>
  </si>
  <si>
    <t>4 CHAR E TERMINA CON "E"</t>
  </si>
  <si>
    <t>NCHAR+T+1CHAR</t>
  </si>
  <si>
    <t>CONTA.SE</t>
  </si>
  <si>
    <t>CONTA QUANTE VOLTE LA PAROLA FRUTTA COMPARE NELL'ELENCO</t>
  </si>
  <si>
    <t>MATERIA</t>
  </si>
  <si>
    <t>ITALIANO</t>
  </si>
  <si>
    <t>MATEMATICA</t>
  </si>
  <si>
    <t>CHIMICA</t>
  </si>
  <si>
    <t>INFORMATICA</t>
  </si>
  <si>
    <t>INGLESE</t>
  </si>
  <si>
    <t>VOTO</t>
  </si>
  <si>
    <t>ORE</t>
  </si>
  <si>
    <t>ORE INFORMATICA</t>
  </si>
  <si>
    <t>INPUT</t>
  </si>
  <si>
    <t>MEDIA VOTI</t>
  </si>
  <si>
    <t>ORE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</si>
</sst>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6" xfId="0" applyFont="1" applyFill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9" xfId="0" applyFont="1" applyFill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0" fillId="0" borderId="0" xfId="0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5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zoomScale="115" zoomScaleNormal="115" workbookViewId="0">
      <selection activeCell="D23" sqref="D23"/>
    </sheetView>
  </sheetViews>
  <sheetFormatPr defaultColWidth="11.85546875" defaultRowHeight="15.75" x14ac:dyDescent="0.25"/>
  <cols>
    <col min="1" max="1" width="11.85546875" style="1"/>
    <col min="2" max="2" width="13.85546875" style="1" customWidth="1"/>
    <col min="3" max="3" width="11.85546875" style="1"/>
    <col min="4" max="4" width="16.140625" style="2" bestFit="1" customWidth="1"/>
    <col min="5" max="5" width="17.28515625" style="2" bestFit="1" customWidth="1"/>
    <col min="6" max="6" width="13.7109375" style="1" bestFit="1" customWidth="1"/>
    <col min="7" max="7" width="14.7109375" style="1" bestFit="1" customWidth="1"/>
    <col min="8" max="16384" width="11.85546875" style="1"/>
  </cols>
  <sheetData>
    <row r="1" spans="1:7" x14ac:dyDescent="0.25">
      <c r="A1" s="43" t="s">
        <v>0</v>
      </c>
      <c r="B1" s="10" t="s">
        <v>5</v>
      </c>
    </row>
    <row r="2" spans="1:7" x14ac:dyDescent="0.25">
      <c r="A2" s="17" t="s">
        <v>1</v>
      </c>
      <c r="B2" s="13" t="s">
        <v>6</v>
      </c>
    </row>
    <row r="3" spans="1:7" x14ac:dyDescent="0.25">
      <c r="A3" s="17" t="s">
        <v>2</v>
      </c>
      <c r="B3" s="13" t="s">
        <v>7</v>
      </c>
    </row>
    <row r="4" spans="1:7" ht="16.5" thickBot="1" x14ac:dyDescent="0.3">
      <c r="A4" s="24" t="s">
        <v>3</v>
      </c>
      <c r="B4" s="16" t="s">
        <v>8</v>
      </c>
    </row>
    <row r="5" spans="1:7" ht="16.5" thickBot="1" x14ac:dyDescent="0.3"/>
    <row r="6" spans="1:7" ht="16.5" thickBot="1" x14ac:dyDescent="0.3">
      <c r="A6" s="49" t="s">
        <v>4</v>
      </c>
      <c r="B6" s="46" t="s">
        <v>11</v>
      </c>
      <c r="C6" s="46" t="s">
        <v>12</v>
      </c>
      <c r="D6" s="47" t="s">
        <v>13</v>
      </c>
      <c r="E6" s="47" t="s">
        <v>14</v>
      </c>
      <c r="F6" s="47" t="s">
        <v>9</v>
      </c>
      <c r="G6" s="48" t="s">
        <v>10</v>
      </c>
    </row>
    <row r="7" spans="1:7" x14ac:dyDescent="0.25">
      <c r="A7" s="39">
        <v>1</v>
      </c>
      <c r="B7" s="18" t="str">
        <f>B1</f>
        <v>MILAN</v>
      </c>
      <c r="C7" s="18" t="str">
        <f>B2</f>
        <v>JUVE</v>
      </c>
      <c r="D7" s="21">
        <f ca="1">RANDBETWEEN(1,3)</f>
        <v>1</v>
      </c>
      <c r="E7" s="21">
        <f ca="1">RANDBETWEEN(1,3)</f>
        <v>1</v>
      </c>
      <c r="F7" s="21">
        <f ca="1">IF(D7&gt;E7,3,IF(D7&lt;E7,0,1))</f>
        <v>1</v>
      </c>
      <c r="G7" s="22">
        <f ca="1">IF(E7&gt;D7,3,IF(E7&lt;D7,0,1))</f>
        <v>1</v>
      </c>
    </row>
    <row r="8" spans="1:7" x14ac:dyDescent="0.25">
      <c r="A8" s="40">
        <v>2</v>
      </c>
      <c r="B8" s="18" t="str">
        <f>B1</f>
        <v>MILAN</v>
      </c>
      <c r="C8" s="18" t="str">
        <f>B3</f>
        <v>INTER</v>
      </c>
      <c r="D8" s="21">
        <f t="shared" ref="D8:E9" ca="1" si="0">RANDBETWEEN(1,3)</f>
        <v>2</v>
      </c>
      <c r="E8" s="21">
        <f t="shared" ca="1" si="0"/>
        <v>3</v>
      </c>
      <c r="F8" s="21">
        <f t="shared" ref="F8:F9" ca="1" si="1">IF(D8&gt;E8,3,IF(D8&lt;E8,0,1))</f>
        <v>0</v>
      </c>
      <c r="G8" s="22">
        <f t="shared" ref="G8:G9" ca="1" si="2">IF(E8&gt;D8,3,IF(E8&lt;D8,0,1))</f>
        <v>3</v>
      </c>
    </row>
    <row r="9" spans="1:7" ht="16.5" thickBot="1" x14ac:dyDescent="0.3">
      <c r="A9" s="41">
        <v>3</v>
      </c>
      <c r="B9" s="25" t="str">
        <f>B1</f>
        <v>MILAN</v>
      </c>
      <c r="C9" s="25" t="str">
        <f>B4</f>
        <v>LAZIO</v>
      </c>
      <c r="D9" s="27">
        <f t="shared" ca="1" si="0"/>
        <v>2</v>
      </c>
      <c r="E9" s="27">
        <f t="shared" ca="1" si="0"/>
        <v>2</v>
      </c>
      <c r="F9" s="27">
        <f t="shared" ca="1" si="1"/>
        <v>1</v>
      </c>
      <c r="G9" s="28">
        <f t="shared" ca="1" si="2"/>
        <v>1</v>
      </c>
    </row>
    <row r="10" spans="1:7" ht="16.5" thickBot="1" x14ac:dyDescent="0.3"/>
    <row r="11" spans="1:7" x14ac:dyDescent="0.25">
      <c r="B11" s="50" t="s">
        <v>5</v>
      </c>
      <c r="C11" s="44"/>
      <c r="D11" s="32"/>
    </row>
    <row r="12" spans="1:7" x14ac:dyDescent="0.25">
      <c r="B12" s="11" t="s">
        <v>22</v>
      </c>
      <c r="C12" s="12"/>
      <c r="D12" s="22">
        <f ca="1">SUM(D7:D9)</f>
        <v>5</v>
      </c>
    </row>
    <row r="13" spans="1:7" x14ac:dyDescent="0.25">
      <c r="B13" s="11" t="s">
        <v>23</v>
      </c>
      <c r="C13" s="12"/>
      <c r="D13" s="22">
        <f ca="1">SUM(E7:E9)</f>
        <v>6</v>
      </c>
    </row>
    <row r="14" spans="1:7" x14ac:dyDescent="0.25">
      <c r="B14" s="11" t="s">
        <v>24</v>
      </c>
      <c r="C14" s="12"/>
      <c r="D14" s="22">
        <f ca="1">SUM(F7:F9)</f>
        <v>2</v>
      </c>
    </row>
    <row r="15" spans="1:7" ht="16.5" thickBot="1" x14ac:dyDescent="0.3">
      <c r="B15" s="51" t="s">
        <v>27</v>
      </c>
      <c r="C15" s="52"/>
      <c r="D15" s="28">
        <f ca="1">D12-D13</f>
        <v>-1</v>
      </c>
    </row>
    <row r="16" spans="1:7" ht="16.5" thickBot="1" x14ac:dyDescent="0.3"/>
    <row r="17" spans="2:5" x14ac:dyDescent="0.25">
      <c r="B17" s="43" t="s">
        <v>25</v>
      </c>
      <c r="C17" s="44"/>
      <c r="D17" s="32">
        <f ca="1">MIN(D7:D9)</f>
        <v>1</v>
      </c>
    </row>
    <row r="18" spans="2:5" ht="16.5" thickBot="1" x14ac:dyDescent="0.3">
      <c r="B18" s="24" t="s">
        <v>26</v>
      </c>
      <c r="C18" s="25"/>
      <c r="D18" s="28">
        <f ca="1">MAX(D7:D9)</f>
        <v>2</v>
      </c>
    </row>
    <row r="19" spans="2:5" ht="16.5" thickBot="1" x14ac:dyDescent="0.3"/>
    <row r="20" spans="2:5" ht="16.5" thickBot="1" x14ac:dyDescent="0.3">
      <c r="B20" s="45"/>
      <c r="C20" s="46"/>
      <c r="D20" s="53" t="s">
        <v>39</v>
      </c>
      <c r="E20" s="54" t="s">
        <v>40</v>
      </c>
    </row>
    <row r="21" spans="2:5" x14ac:dyDescent="0.25">
      <c r="B21" s="55" t="s">
        <v>36</v>
      </c>
      <c r="C21" s="18"/>
      <c r="D21" s="21">
        <f ca="1">COUNTIF(F7:F9,3)</f>
        <v>0</v>
      </c>
      <c r="E21" s="22">
        <f ca="1">COUNTIF(G7:G9,3)</f>
        <v>1</v>
      </c>
    </row>
    <row r="22" spans="2:5" x14ac:dyDescent="0.25">
      <c r="B22" s="55" t="s">
        <v>37</v>
      </c>
      <c r="C22" s="18"/>
      <c r="D22" s="21">
        <f ca="1">COUNTIF(F7:F9,1)</f>
        <v>2</v>
      </c>
      <c r="E22" s="22">
        <f ca="1">COUNTIF(G7:G9,1)</f>
        <v>2</v>
      </c>
    </row>
    <row r="23" spans="2:5" ht="16.5" thickBot="1" x14ac:dyDescent="0.3">
      <c r="B23" s="56" t="s">
        <v>38</v>
      </c>
      <c r="C23" s="25"/>
      <c r="D23" s="27">
        <f ca="1">COUNTIF(F7:F9,0)</f>
        <v>1</v>
      </c>
      <c r="E23" s="28">
        <f ca="1">COUNTIF(G7:G9,0)</f>
        <v>0</v>
      </c>
    </row>
  </sheetData>
  <mergeCells count="3">
    <mergeCell ref="B12:C12"/>
    <mergeCell ref="B13:C13"/>
    <mergeCell ref="B14:C1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BD19-CA4E-4ED8-8511-D66FBEA1F9CC}">
  <dimension ref="A1:J44"/>
  <sheetViews>
    <sheetView topLeftCell="A4" workbookViewId="0">
      <selection activeCell="H23" sqref="H23"/>
    </sheetView>
  </sheetViews>
  <sheetFormatPr defaultColWidth="11.85546875" defaultRowHeight="15.75" x14ac:dyDescent="0.25"/>
  <cols>
    <col min="1" max="1" width="7.5703125" style="1" customWidth="1"/>
    <col min="2" max="2" width="11.85546875" style="1"/>
    <col min="3" max="3" width="8.85546875" style="1" customWidth="1"/>
    <col min="4" max="4" width="10.42578125" style="1" customWidth="1"/>
    <col min="5" max="5" width="10.7109375" style="1" customWidth="1"/>
    <col min="6" max="6" width="16" style="2" customWidth="1"/>
    <col min="7" max="7" width="16.85546875" style="2" customWidth="1"/>
    <col min="8" max="8" width="13.42578125" style="1" customWidth="1"/>
    <col min="9" max="9" width="14.42578125" style="1" customWidth="1"/>
    <col min="10" max="16384" width="11.85546875" style="1"/>
  </cols>
  <sheetData>
    <row r="1" spans="1:9" x14ac:dyDescent="0.25">
      <c r="A1" s="8" t="s">
        <v>0</v>
      </c>
      <c r="B1" s="9"/>
      <c r="C1" s="10" t="s">
        <v>5</v>
      </c>
    </row>
    <row r="2" spans="1:9" x14ac:dyDescent="0.25">
      <c r="A2" s="11" t="s">
        <v>1</v>
      </c>
      <c r="B2" s="12"/>
      <c r="C2" s="13" t="s">
        <v>6</v>
      </c>
    </row>
    <row r="3" spans="1:9" x14ac:dyDescent="0.25">
      <c r="A3" s="11" t="s">
        <v>2</v>
      </c>
      <c r="B3" s="12"/>
      <c r="C3" s="13" t="s">
        <v>7</v>
      </c>
    </row>
    <row r="4" spans="1:9" ht="16.5" thickBot="1" x14ac:dyDescent="0.3">
      <c r="A4" s="14" t="s">
        <v>3</v>
      </c>
      <c r="B4" s="15"/>
      <c r="C4" s="16" t="s">
        <v>8</v>
      </c>
    </row>
    <row r="5" spans="1:9" ht="16.5" thickBot="1" x14ac:dyDescent="0.3"/>
    <row r="6" spans="1:9" ht="16.5" thickBot="1" x14ac:dyDescent="0.3">
      <c r="A6" s="29" t="s">
        <v>4</v>
      </c>
      <c r="B6" s="30"/>
      <c r="C6" s="30"/>
      <c r="D6" s="30"/>
      <c r="E6" s="30"/>
      <c r="F6" s="30"/>
      <c r="G6" s="30"/>
      <c r="H6" s="30"/>
      <c r="I6" s="31"/>
    </row>
    <row r="7" spans="1:9" x14ac:dyDescent="0.25">
      <c r="A7" s="17" t="s">
        <v>4</v>
      </c>
      <c r="B7" s="18" t="s">
        <v>29</v>
      </c>
      <c r="C7" s="18" t="s">
        <v>28</v>
      </c>
      <c r="D7" s="18" t="s">
        <v>11</v>
      </c>
      <c r="E7" s="18" t="s">
        <v>12</v>
      </c>
      <c r="F7" s="19" t="s">
        <v>13</v>
      </c>
      <c r="G7" s="19" t="s">
        <v>14</v>
      </c>
      <c r="H7" s="19" t="s">
        <v>9</v>
      </c>
      <c r="I7" s="20" t="s">
        <v>10</v>
      </c>
    </row>
    <row r="8" spans="1:9" x14ac:dyDescent="0.25">
      <c r="A8" s="17">
        <v>1</v>
      </c>
      <c r="B8" s="18" t="s">
        <v>30</v>
      </c>
      <c r="C8" s="21">
        <v>1</v>
      </c>
      <c r="D8" s="18" t="str">
        <f>C1</f>
        <v>MILAN</v>
      </c>
      <c r="E8" s="18" t="str">
        <f>C2</f>
        <v>JUVE</v>
      </c>
      <c r="F8" s="72">
        <v>1</v>
      </c>
      <c r="G8" s="72">
        <v>2</v>
      </c>
      <c r="H8" s="21">
        <f>IF(F8&gt;G8,3,IF(F8&lt;G8,0,1))</f>
        <v>0</v>
      </c>
      <c r="I8" s="22">
        <f>IF(G8&gt;F8,3,IF(G8&lt;F8,0,1))</f>
        <v>3</v>
      </c>
    </row>
    <row r="9" spans="1:9" x14ac:dyDescent="0.25">
      <c r="A9" s="17">
        <v>2</v>
      </c>
      <c r="B9" s="18" t="s">
        <v>30</v>
      </c>
      <c r="C9" s="21">
        <v>1</v>
      </c>
      <c r="D9" s="18" t="str">
        <f>C3</f>
        <v>INTER</v>
      </c>
      <c r="E9" s="18" t="str">
        <f>C4</f>
        <v>LAZIO</v>
      </c>
      <c r="F9" s="72">
        <v>3</v>
      </c>
      <c r="G9" s="72">
        <v>2</v>
      </c>
      <c r="H9" s="21">
        <f t="shared" ref="H9:H10" si="0">IF(F9&gt;G9,3,IF(F9&lt;G9,0,1))</f>
        <v>3</v>
      </c>
      <c r="I9" s="22">
        <f t="shared" ref="I9:I10" si="1">IF(G9&gt;F9,3,IF(G9&lt;F9,0,1))</f>
        <v>0</v>
      </c>
    </row>
    <row r="10" spans="1:9" x14ac:dyDescent="0.25">
      <c r="A10" s="17">
        <v>3</v>
      </c>
      <c r="B10" s="18" t="s">
        <v>30</v>
      </c>
      <c r="C10" s="21">
        <v>2</v>
      </c>
      <c r="D10" s="18" t="str">
        <f>C1</f>
        <v>MILAN</v>
      </c>
      <c r="E10" s="18" t="str">
        <f>C3</f>
        <v>INTER</v>
      </c>
      <c r="F10" s="72">
        <v>2</v>
      </c>
      <c r="G10" s="72">
        <v>3</v>
      </c>
      <c r="H10" s="21">
        <f t="shared" si="0"/>
        <v>0</v>
      </c>
      <c r="I10" s="22">
        <f t="shared" si="1"/>
        <v>3</v>
      </c>
    </row>
    <row r="11" spans="1:9" x14ac:dyDescent="0.25">
      <c r="A11" s="17">
        <v>4</v>
      </c>
      <c r="B11" s="18" t="s">
        <v>30</v>
      </c>
      <c r="C11" s="21">
        <v>2</v>
      </c>
      <c r="D11" s="18" t="str">
        <f>C2</f>
        <v>JUVE</v>
      </c>
      <c r="E11" s="18" t="str">
        <f>C4</f>
        <v>LAZIO</v>
      </c>
      <c r="F11" s="72">
        <v>3</v>
      </c>
      <c r="G11" s="72">
        <v>1</v>
      </c>
      <c r="H11" s="21">
        <f t="shared" ref="H11:H19" si="2">IF(F11&gt;G11,3,IF(F11&lt;G11,0,1))</f>
        <v>3</v>
      </c>
      <c r="I11" s="22">
        <f t="shared" ref="I11:I19" si="3">IF(G11&gt;F11,3,IF(G11&lt;F11,0,1))</f>
        <v>0</v>
      </c>
    </row>
    <row r="12" spans="1:9" x14ac:dyDescent="0.25">
      <c r="A12" s="17">
        <v>5</v>
      </c>
      <c r="B12" s="18" t="s">
        <v>30</v>
      </c>
      <c r="C12" s="21">
        <v>3</v>
      </c>
      <c r="D12" s="18" t="str">
        <f>C4</f>
        <v>LAZIO</v>
      </c>
      <c r="E12" s="18" t="str">
        <f>C1</f>
        <v>MILAN</v>
      </c>
      <c r="F12" s="72">
        <v>3</v>
      </c>
      <c r="G12" s="72">
        <v>2</v>
      </c>
      <c r="H12" s="21">
        <f t="shared" si="2"/>
        <v>3</v>
      </c>
      <c r="I12" s="22">
        <f t="shared" si="3"/>
        <v>0</v>
      </c>
    </row>
    <row r="13" spans="1:9" x14ac:dyDescent="0.25">
      <c r="A13" s="17">
        <v>6</v>
      </c>
      <c r="B13" s="18" t="s">
        <v>30</v>
      </c>
      <c r="C13" s="21">
        <v>3</v>
      </c>
      <c r="D13" s="23" t="str">
        <f>C3</f>
        <v>INTER</v>
      </c>
      <c r="E13" s="23" t="str">
        <f>C2</f>
        <v>JUVE</v>
      </c>
      <c r="F13" s="72">
        <v>2</v>
      </c>
      <c r="G13" s="72">
        <v>2</v>
      </c>
      <c r="H13" s="21">
        <f t="shared" si="2"/>
        <v>1</v>
      </c>
      <c r="I13" s="22">
        <f t="shared" si="3"/>
        <v>1</v>
      </c>
    </row>
    <row r="14" spans="1:9" x14ac:dyDescent="0.25">
      <c r="A14" s="17">
        <v>7</v>
      </c>
      <c r="B14" s="18" t="s">
        <v>31</v>
      </c>
      <c r="C14" s="21">
        <v>1</v>
      </c>
      <c r="D14" s="18" t="str">
        <f>C2</f>
        <v>JUVE</v>
      </c>
      <c r="E14" s="18" t="str">
        <f>C1</f>
        <v>MILAN</v>
      </c>
      <c r="F14" s="72">
        <v>3</v>
      </c>
      <c r="G14" s="72">
        <v>3</v>
      </c>
      <c r="H14" s="21">
        <f t="shared" si="2"/>
        <v>1</v>
      </c>
      <c r="I14" s="22">
        <f t="shared" si="3"/>
        <v>1</v>
      </c>
    </row>
    <row r="15" spans="1:9" x14ac:dyDescent="0.25">
      <c r="A15" s="17">
        <v>8</v>
      </c>
      <c r="B15" s="18" t="s">
        <v>31</v>
      </c>
      <c r="C15" s="21">
        <v>1</v>
      </c>
      <c r="D15" s="18" t="str">
        <f>C4</f>
        <v>LAZIO</v>
      </c>
      <c r="E15" s="23" t="str">
        <f>C3</f>
        <v>INTER</v>
      </c>
      <c r="F15" s="72">
        <v>1</v>
      </c>
      <c r="G15" s="72">
        <v>1</v>
      </c>
      <c r="H15" s="21">
        <f t="shared" si="2"/>
        <v>1</v>
      </c>
      <c r="I15" s="22">
        <f t="shared" si="3"/>
        <v>1</v>
      </c>
    </row>
    <row r="16" spans="1:9" x14ac:dyDescent="0.25">
      <c r="A16" s="17">
        <v>9</v>
      </c>
      <c r="B16" s="18" t="s">
        <v>31</v>
      </c>
      <c r="C16" s="21">
        <v>2</v>
      </c>
      <c r="D16" s="18" t="str">
        <f>C3</f>
        <v>INTER</v>
      </c>
      <c r="E16" s="19" t="str">
        <f>C1</f>
        <v>MILAN</v>
      </c>
      <c r="F16" s="72">
        <v>2</v>
      </c>
      <c r="G16" s="72">
        <v>3</v>
      </c>
      <c r="H16" s="21">
        <f t="shared" si="2"/>
        <v>0</v>
      </c>
      <c r="I16" s="22">
        <f t="shared" si="3"/>
        <v>3</v>
      </c>
    </row>
    <row r="17" spans="1:10" x14ac:dyDescent="0.25">
      <c r="A17" s="17">
        <v>10</v>
      </c>
      <c r="B17" s="18" t="s">
        <v>31</v>
      </c>
      <c r="C17" s="21">
        <v>2</v>
      </c>
      <c r="D17" s="18" t="str">
        <f>C4</f>
        <v>LAZIO</v>
      </c>
      <c r="E17" s="18" t="str">
        <f>C2</f>
        <v>JUVE</v>
      </c>
      <c r="F17" s="72">
        <v>2</v>
      </c>
      <c r="G17" s="72">
        <v>1</v>
      </c>
      <c r="H17" s="21">
        <f t="shared" si="2"/>
        <v>3</v>
      </c>
      <c r="I17" s="22">
        <f t="shared" si="3"/>
        <v>0</v>
      </c>
    </row>
    <row r="18" spans="1:10" x14ac:dyDescent="0.25">
      <c r="A18" s="17">
        <v>11</v>
      </c>
      <c r="B18" s="18" t="s">
        <v>31</v>
      </c>
      <c r="C18" s="21">
        <v>3</v>
      </c>
      <c r="D18" s="18" t="str">
        <f>C1</f>
        <v>MILAN</v>
      </c>
      <c r="E18" s="18" t="str">
        <f>C4</f>
        <v>LAZIO</v>
      </c>
      <c r="F18" s="72">
        <v>3</v>
      </c>
      <c r="G18" s="72">
        <v>3</v>
      </c>
      <c r="H18" s="21">
        <f t="shared" si="2"/>
        <v>1</v>
      </c>
      <c r="I18" s="22">
        <f t="shared" si="3"/>
        <v>1</v>
      </c>
    </row>
    <row r="19" spans="1:10" ht="16.5" thickBot="1" x14ac:dyDescent="0.3">
      <c r="A19" s="24">
        <v>12</v>
      </c>
      <c r="B19" s="25" t="s">
        <v>31</v>
      </c>
      <c r="C19" s="27">
        <v>3</v>
      </c>
      <c r="D19" s="26" t="str">
        <f>C2</f>
        <v>JUVE</v>
      </c>
      <c r="E19" s="25" t="str">
        <f>C3</f>
        <v>INTER</v>
      </c>
      <c r="F19" s="73">
        <v>1</v>
      </c>
      <c r="G19" s="73">
        <v>3</v>
      </c>
      <c r="H19" s="27">
        <f t="shared" si="2"/>
        <v>0</v>
      </c>
      <c r="I19" s="28">
        <f t="shared" si="3"/>
        <v>3</v>
      </c>
    </row>
    <row r="20" spans="1:10" ht="16.5" thickBot="1" x14ac:dyDescent="0.3"/>
    <row r="21" spans="1:10" ht="16.5" thickBot="1" x14ac:dyDescent="0.3">
      <c r="G21" s="29" t="s">
        <v>35</v>
      </c>
      <c r="H21" s="30"/>
      <c r="I21" s="30"/>
      <c r="J21" s="31"/>
    </row>
    <row r="22" spans="1:10" x14ac:dyDescent="0.25">
      <c r="G22" s="36"/>
      <c r="H22" s="21" t="s">
        <v>32</v>
      </c>
      <c r="I22" s="21" t="s">
        <v>33</v>
      </c>
      <c r="J22" s="74" t="s">
        <v>34</v>
      </c>
    </row>
    <row r="23" spans="1:10" x14ac:dyDescent="0.25">
      <c r="G23" s="37" t="str">
        <f>C1</f>
        <v>MILAN</v>
      </c>
      <c r="H23" s="21">
        <f>SUMIF(D8:D19,C1,H8:H19)</f>
        <v>1</v>
      </c>
      <c r="I23" s="21">
        <f>SUMIF(E8:E19,C1,I8:I19)</f>
        <v>4</v>
      </c>
      <c r="J23" s="75">
        <f>H23+I23</f>
        <v>5</v>
      </c>
    </row>
    <row r="24" spans="1:10" x14ac:dyDescent="0.25">
      <c r="G24" s="37" t="str">
        <f>C2</f>
        <v>JUVE</v>
      </c>
      <c r="H24" s="21">
        <f>SUMIF(D8:D19,C2,H8:H19)</f>
        <v>4</v>
      </c>
      <c r="I24" s="21">
        <f>SUMIF(E8:E19,C2,I8:I19)</f>
        <v>4</v>
      </c>
      <c r="J24" s="75">
        <f t="shared" ref="J24:J26" si="4">H24+I24</f>
        <v>8</v>
      </c>
    </row>
    <row r="25" spans="1:10" x14ac:dyDescent="0.25">
      <c r="G25" s="37" t="str">
        <f>C3</f>
        <v>INTER</v>
      </c>
      <c r="H25" s="21">
        <f>SUMIF(D8:D19,C3,H8:H19)</f>
        <v>4</v>
      </c>
      <c r="I25" s="21">
        <f>SUMIF(E8:E19,C3,I8:I19)</f>
        <v>7</v>
      </c>
      <c r="J25" s="75">
        <f t="shared" si="4"/>
        <v>11</v>
      </c>
    </row>
    <row r="26" spans="1:10" ht="16.5" thickBot="1" x14ac:dyDescent="0.3">
      <c r="G26" s="38" t="str">
        <f>C4</f>
        <v>LAZIO</v>
      </c>
      <c r="H26" s="27">
        <f>SUMIF(D8:D19,C4,H8:H19)</f>
        <v>7</v>
      </c>
      <c r="I26" s="27">
        <f>SUMIF(E8:E19,C4,I8:I19)</f>
        <v>1</v>
      </c>
      <c r="J26" s="76">
        <f t="shared" si="4"/>
        <v>8</v>
      </c>
    </row>
    <row r="27" spans="1:10" ht="16.5" thickBot="1" x14ac:dyDescent="0.3">
      <c r="G27" s="1"/>
      <c r="H27" s="2"/>
      <c r="I27" s="2"/>
    </row>
    <row r="28" spans="1:10" ht="16.5" thickBot="1" x14ac:dyDescent="0.3">
      <c r="G28" s="33" t="s">
        <v>36</v>
      </c>
      <c r="H28" s="34" t="s">
        <v>39</v>
      </c>
      <c r="I28" s="34" t="s">
        <v>40</v>
      </c>
      <c r="J28" s="35" t="s">
        <v>20</v>
      </c>
    </row>
    <row r="29" spans="1:10" x14ac:dyDescent="0.25">
      <c r="G29" s="39" t="str">
        <f>C1</f>
        <v>MILAN</v>
      </c>
      <c r="H29" s="21">
        <f>COUNTIFS($D$8:$D$19,C1,$H$8:$H$19,3)</f>
        <v>0</v>
      </c>
      <c r="I29" s="21">
        <f>COUNTIFS($E$8:$E$19,C1,$I$8:$I$19,3)</f>
        <v>1</v>
      </c>
      <c r="J29" s="22">
        <f>H29+I29</f>
        <v>1</v>
      </c>
    </row>
    <row r="30" spans="1:10" x14ac:dyDescent="0.25">
      <c r="G30" s="40" t="str">
        <f>C2</f>
        <v>JUVE</v>
      </c>
      <c r="H30" s="21">
        <f>COUNTIFS($D$8:$D$19,C2,$H$8:$H$19,3)</f>
        <v>1</v>
      </c>
      <c r="I30" s="21">
        <f>COUNTIFS($E$8:$E$19,C2,$I$8:$I$19,3)</f>
        <v>1</v>
      </c>
      <c r="J30" s="22">
        <f t="shared" ref="J30:J32" si="5">H30+I30</f>
        <v>2</v>
      </c>
    </row>
    <row r="31" spans="1:10" x14ac:dyDescent="0.25">
      <c r="G31" s="40" t="str">
        <f>C3</f>
        <v>INTER</v>
      </c>
      <c r="H31" s="21">
        <f>COUNTIFS($D$8:$D$19,C3,$H$8:$H$19,3)</f>
        <v>1</v>
      </c>
      <c r="I31" s="21">
        <f>COUNTIFS($E$8:$E$19,C3,$I$8:$I$19,3)</f>
        <v>2</v>
      </c>
      <c r="J31" s="22">
        <f t="shared" si="5"/>
        <v>3</v>
      </c>
    </row>
    <row r="32" spans="1:10" ht="16.5" thickBot="1" x14ac:dyDescent="0.3">
      <c r="G32" s="41" t="str">
        <f>C4</f>
        <v>LAZIO</v>
      </c>
      <c r="H32" s="27">
        <f>COUNTIFS($D$8:$D$19,C4,$H$8:$H$19,3)</f>
        <v>2</v>
      </c>
      <c r="I32" s="27">
        <f>COUNTIFS($E$8:$E$19,C4,$I$8:$I$19,3)</f>
        <v>0</v>
      </c>
      <c r="J32" s="28">
        <f t="shared" si="5"/>
        <v>2</v>
      </c>
    </row>
    <row r="33" spans="7:10" ht="16.5" thickBot="1" x14ac:dyDescent="0.3"/>
    <row r="34" spans="7:10" ht="16.5" thickBot="1" x14ac:dyDescent="0.3">
      <c r="G34" s="33" t="s">
        <v>37</v>
      </c>
      <c r="H34" s="34" t="s">
        <v>39</v>
      </c>
      <c r="I34" s="34" t="s">
        <v>40</v>
      </c>
      <c r="J34" s="35" t="s">
        <v>20</v>
      </c>
    </row>
    <row r="35" spans="7:10" x14ac:dyDescent="0.25">
      <c r="G35" s="39" t="str">
        <f>C1</f>
        <v>MILAN</v>
      </c>
      <c r="H35" s="21">
        <f>COUNTIFS($D$8:$D$19,C1,$H$8:$H$19,1)</f>
        <v>1</v>
      </c>
      <c r="I35" s="21">
        <f>COUNTIFS($E$8:$E$19,C1,$I$8:$I$19,1)</f>
        <v>1</v>
      </c>
      <c r="J35" s="22">
        <f>H35+I35</f>
        <v>2</v>
      </c>
    </row>
    <row r="36" spans="7:10" x14ac:dyDescent="0.25">
      <c r="G36" s="40" t="str">
        <f>C2</f>
        <v>JUVE</v>
      </c>
      <c r="H36" s="21">
        <f>COUNTIFS($D$8:$D$19,C2,$H$8:$H$19,1)</f>
        <v>1</v>
      </c>
      <c r="I36" s="21">
        <f>COUNTIFS($E$8:$E$19,C2,$I$8:$I$19,1)</f>
        <v>1</v>
      </c>
      <c r="J36" s="22">
        <f t="shared" ref="J36:J38" si="6">H36+I36</f>
        <v>2</v>
      </c>
    </row>
    <row r="37" spans="7:10" x14ac:dyDescent="0.25">
      <c r="G37" s="40" t="str">
        <f>C3</f>
        <v>INTER</v>
      </c>
      <c r="H37" s="21">
        <f>COUNTIFS($D$8:$D$19,C3,$H$8:$H$19,1)</f>
        <v>1</v>
      </c>
      <c r="I37" s="21">
        <f>COUNTIFS($E$8:$E$19,C3,$I$8:$I$19,1)</f>
        <v>1</v>
      </c>
      <c r="J37" s="22">
        <f t="shared" si="6"/>
        <v>2</v>
      </c>
    </row>
    <row r="38" spans="7:10" ht="16.5" thickBot="1" x14ac:dyDescent="0.3">
      <c r="G38" s="41" t="str">
        <f>C4</f>
        <v>LAZIO</v>
      </c>
      <c r="H38" s="27">
        <f>COUNTIFS($D$8:$D$19,C4,$H$8:$H$19,1)</f>
        <v>1</v>
      </c>
      <c r="I38" s="27">
        <f>COUNTIFS($E$8:$E$19,C4,$I$8:$I$19,1)</f>
        <v>1</v>
      </c>
      <c r="J38" s="28">
        <f t="shared" si="6"/>
        <v>2</v>
      </c>
    </row>
    <row r="39" spans="7:10" ht="16.5" thickBot="1" x14ac:dyDescent="0.3">
      <c r="G39" s="1"/>
    </row>
    <row r="40" spans="7:10" ht="16.5" thickBot="1" x14ac:dyDescent="0.3">
      <c r="G40" s="42" t="s">
        <v>38</v>
      </c>
      <c r="H40" s="34" t="s">
        <v>39</v>
      </c>
      <c r="I40" s="34" t="s">
        <v>40</v>
      </c>
      <c r="J40" s="35" t="s">
        <v>20</v>
      </c>
    </row>
    <row r="41" spans="7:10" x14ac:dyDescent="0.25">
      <c r="G41" s="40" t="str">
        <f>C1</f>
        <v>MILAN</v>
      </c>
      <c r="H41" s="21">
        <f>COUNTIFS($D$8:$D$19,C1,$H$8:$H$19,0)</f>
        <v>2</v>
      </c>
      <c r="I41" s="21">
        <f>COUNTIFS($E$8:$E$19,C1,$I$8:$I$19,0)</f>
        <v>1</v>
      </c>
      <c r="J41" s="22">
        <f>H41+I41</f>
        <v>3</v>
      </c>
    </row>
    <row r="42" spans="7:10" x14ac:dyDescent="0.25">
      <c r="G42" s="40" t="str">
        <f>C2</f>
        <v>JUVE</v>
      </c>
      <c r="H42" s="21">
        <f>COUNTIFS($D$8:$D$19,C2,$H$8:$H$19,0)</f>
        <v>1</v>
      </c>
      <c r="I42" s="21">
        <f>COUNTIFS($E$8:$E$19,C2,$I$8:$I$19,0)</f>
        <v>1</v>
      </c>
      <c r="J42" s="22">
        <f t="shared" ref="J42:J44" si="7">H42+I42</f>
        <v>2</v>
      </c>
    </row>
    <row r="43" spans="7:10" x14ac:dyDescent="0.25">
      <c r="G43" s="40" t="str">
        <f>C3</f>
        <v>INTER</v>
      </c>
      <c r="H43" s="21">
        <f>COUNTIFS($D$8:$D$19,C3,$H$8:$H$19,0)</f>
        <v>1</v>
      </c>
      <c r="I43" s="21">
        <f>COUNTIFS($E$8:$E$19,C3,$I$8:$I$19,0)</f>
        <v>0</v>
      </c>
      <c r="J43" s="22">
        <f t="shared" si="7"/>
        <v>1</v>
      </c>
    </row>
    <row r="44" spans="7:10" ht="16.5" thickBot="1" x14ac:dyDescent="0.3">
      <c r="G44" s="41" t="str">
        <f>C4</f>
        <v>LAZIO</v>
      </c>
      <c r="H44" s="27">
        <f>COUNTIFS($D$8:$D$19,C4,$H$8:$H$19,0)</f>
        <v>0</v>
      </c>
      <c r="I44" s="27">
        <f>COUNTIFS($E$8:$E$19,C4,$I$8:$I$19,0)</f>
        <v>2</v>
      </c>
      <c r="J44" s="28">
        <f t="shared" si="7"/>
        <v>2</v>
      </c>
    </row>
  </sheetData>
  <mergeCells count="6">
    <mergeCell ref="A6:I6"/>
    <mergeCell ref="G21:J21"/>
    <mergeCell ref="A1:B1"/>
    <mergeCell ref="A2:B2"/>
    <mergeCell ref="A3:B3"/>
    <mergeCell ref="A4:B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2117-628B-43B4-A609-A046A9723771}">
  <dimension ref="A1:B2"/>
  <sheetViews>
    <sheetView zoomScale="265" zoomScaleNormal="265" workbookViewId="0">
      <selection activeCell="B1" sqref="B1"/>
    </sheetView>
  </sheetViews>
  <sheetFormatPr defaultRowHeight="15" x14ac:dyDescent="0.25"/>
  <cols>
    <col min="1" max="1" width="5.140625" customWidth="1"/>
    <col min="2" max="2" width="20.28515625" customWidth="1"/>
  </cols>
  <sheetData>
    <row r="1" spans="1:2" x14ac:dyDescent="0.25">
      <c r="A1" t="s">
        <v>16</v>
      </c>
      <c r="B1" s="3">
        <f ca="1">RANDBETWEEN(0,36)</f>
        <v>17</v>
      </c>
    </row>
    <row r="2" spans="1:2" x14ac:dyDescent="0.25">
      <c r="A2" t="s">
        <v>15</v>
      </c>
      <c r="B2" t="str">
        <f ca="1">IF(B1&gt;=18,"MAGGIORENNE","MINORENNE")</f>
        <v>MINORENNE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9B07D-1268-49B3-8F43-066471E5F201}">
  <dimension ref="A1:B7"/>
  <sheetViews>
    <sheetView zoomScale="265" zoomScaleNormal="265" workbookViewId="0">
      <selection activeCell="B5" sqref="B5"/>
    </sheetView>
  </sheetViews>
  <sheetFormatPr defaultRowHeight="15" x14ac:dyDescent="0.25"/>
  <cols>
    <col min="1" max="1" width="11.42578125" customWidth="1"/>
    <col min="2" max="2" width="14.7109375" bestFit="1" customWidth="1"/>
  </cols>
  <sheetData>
    <row r="1" spans="1:2" x14ac:dyDescent="0.25">
      <c r="A1" t="s">
        <v>17</v>
      </c>
      <c r="B1" s="3">
        <f ca="1">RANDBETWEEN(10,120)</f>
        <v>52</v>
      </c>
    </row>
    <row r="2" spans="1:2" x14ac:dyDescent="0.25">
      <c r="A2" t="s">
        <v>18</v>
      </c>
      <c r="B2" s="3">
        <f ca="1">RANDBETWEEN(1,10)</f>
        <v>9</v>
      </c>
    </row>
    <row r="3" spans="1:2" x14ac:dyDescent="0.25">
      <c r="A3" t="s">
        <v>20</v>
      </c>
      <c r="B3" s="3">
        <f ca="1">B1*B2</f>
        <v>468</v>
      </c>
    </row>
    <row r="5" spans="1:2" x14ac:dyDescent="0.25">
      <c r="A5" t="s">
        <v>19</v>
      </c>
      <c r="B5" s="3">
        <f ca="1">IF(B2&gt;5,10,0)</f>
        <v>10</v>
      </c>
    </row>
    <row r="7" spans="1:2" ht="29.25" customHeight="1" x14ac:dyDescent="0.25">
      <c r="A7" s="57" t="s">
        <v>21</v>
      </c>
      <c r="B7" s="3">
        <f ca="1">B3-B3*B5/100</f>
        <v>421.2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0174-9340-4F8A-B725-22BBA889C5C4}">
  <dimension ref="A1:B7"/>
  <sheetViews>
    <sheetView zoomScale="265" zoomScaleNormal="265" workbookViewId="0">
      <selection activeCell="B12" sqref="B12"/>
    </sheetView>
  </sheetViews>
  <sheetFormatPr defaultRowHeight="15" x14ac:dyDescent="0.25"/>
  <cols>
    <col min="1" max="1" width="10.140625" customWidth="1"/>
    <col min="2" max="2" width="14.7109375" bestFit="1" customWidth="1"/>
  </cols>
  <sheetData>
    <row r="1" spans="1:2" x14ac:dyDescent="0.25">
      <c r="A1" t="s">
        <v>17</v>
      </c>
      <c r="B1" s="3">
        <f ca="1">RANDBETWEEN(10,120)</f>
        <v>19</v>
      </c>
    </row>
    <row r="2" spans="1:2" x14ac:dyDescent="0.25">
      <c r="A2" t="s">
        <v>18</v>
      </c>
      <c r="B2" s="3">
        <f ca="1">RANDBETWEEN(1,20)</f>
        <v>14</v>
      </c>
    </row>
    <row r="3" spans="1:2" x14ac:dyDescent="0.25">
      <c r="A3" t="s">
        <v>20</v>
      </c>
      <c r="B3" s="3">
        <f ca="1">B1*B2</f>
        <v>266</v>
      </c>
    </row>
    <row r="5" spans="1:2" x14ac:dyDescent="0.25">
      <c r="A5" t="s">
        <v>19</v>
      </c>
      <c r="B5" s="3">
        <f ca="1">IF(B2&gt;10,20,IF(B2&gt;5,10,0))</f>
        <v>20</v>
      </c>
    </row>
    <row r="7" spans="1:2" ht="29.25" customHeight="1" x14ac:dyDescent="0.25">
      <c r="A7" s="57" t="s">
        <v>21</v>
      </c>
      <c r="B7" s="3">
        <f ca="1">B3-B3*B5/100</f>
        <v>212.8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4098E-25D6-44D4-965C-E61DF2A85093}">
  <dimension ref="A1:C24"/>
  <sheetViews>
    <sheetView zoomScale="130" zoomScaleNormal="130" workbookViewId="0">
      <selection activeCell="A24" sqref="A24"/>
    </sheetView>
  </sheetViews>
  <sheetFormatPr defaultRowHeight="15" x14ac:dyDescent="0.25"/>
  <cols>
    <col min="1" max="1" width="11.140625" bestFit="1" customWidth="1"/>
  </cols>
  <sheetData>
    <row r="1" spans="1:1" ht="15.75" thickBot="1" x14ac:dyDescent="0.3">
      <c r="A1" s="60" t="s">
        <v>41</v>
      </c>
    </row>
    <row r="2" spans="1:1" x14ac:dyDescent="0.25">
      <c r="A2" s="62" t="s">
        <v>42</v>
      </c>
    </row>
    <row r="3" spans="1:1" x14ac:dyDescent="0.25">
      <c r="A3" s="63" t="s">
        <v>42</v>
      </c>
    </row>
    <row r="4" spans="1:1" x14ac:dyDescent="0.25">
      <c r="A4" s="63" t="s">
        <v>42</v>
      </c>
    </row>
    <row r="5" spans="1:1" x14ac:dyDescent="0.25">
      <c r="A5" s="58" t="s">
        <v>47</v>
      </c>
    </row>
    <row r="6" spans="1:1" x14ac:dyDescent="0.25">
      <c r="A6" s="58" t="s">
        <v>47</v>
      </c>
    </row>
    <row r="7" spans="1:1" x14ac:dyDescent="0.25">
      <c r="A7" s="58" t="s">
        <v>47</v>
      </c>
    </row>
    <row r="8" spans="1:1" x14ac:dyDescent="0.25">
      <c r="A8" s="63" t="s">
        <v>42</v>
      </c>
    </row>
    <row r="9" spans="1:1" x14ac:dyDescent="0.25">
      <c r="A9" s="63" t="s">
        <v>42</v>
      </c>
    </row>
    <row r="10" spans="1:1" x14ac:dyDescent="0.25">
      <c r="A10" s="58" t="s">
        <v>53</v>
      </c>
    </row>
    <row r="11" spans="1:1" x14ac:dyDescent="0.25">
      <c r="A11" s="63" t="s">
        <v>42</v>
      </c>
    </row>
    <row r="12" spans="1:1" x14ac:dyDescent="0.25">
      <c r="A12" s="58" t="s">
        <v>53</v>
      </c>
    </row>
    <row r="13" spans="1:1" x14ac:dyDescent="0.25">
      <c r="A13" s="58" t="s">
        <v>47</v>
      </c>
    </row>
    <row r="14" spans="1:1" x14ac:dyDescent="0.25">
      <c r="A14" s="58" t="s">
        <v>53</v>
      </c>
    </row>
    <row r="15" spans="1:1" x14ac:dyDescent="0.25">
      <c r="A15" s="58" t="s">
        <v>47</v>
      </c>
    </row>
    <row r="16" spans="1:1" x14ac:dyDescent="0.25">
      <c r="A16" s="63" t="s">
        <v>42</v>
      </c>
    </row>
    <row r="17" spans="1:3" x14ac:dyDescent="0.25">
      <c r="A17" s="58"/>
    </row>
    <row r="18" spans="1:3" x14ac:dyDescent="0.25">
      <c r="A18" s="64">
        <v>12</v>
      </c>
    </row>
    <row r="19" spans="1:3" x14ac:dyDescent="0.25">
      <c r="A19" s="63" t="s">
        <v>42</v>
      </c>
    </row>
    <row r="20" spans="1:3" x14ac:dyDescent="0.25">
      <c r="A20" s="58" t="s">
        <v>47</v>
      </c>
    </row>
    <row r="21" spans="1:3" x14ac:dyDescent="0.25">
      <c r="A21" s="58"/>
    </row>
    <row r="22" spans="1:3" ht="15.75" thickBot="1" x14ac:dyDescent="0.3">
      <c r="A22" s="59" t="s">
        <v>47</v>
      </c>
    </row>
    <row r="23" spans="1:3" ht="15.75" thickBot="1" x14ac:dyDescent="0.3">
      <c r="C23" t="s">
        <v>100</v>
      </c>
    </row>
    <row r="24" spans="1:3" ht="15.75" thickBot="1" x14ac:dyDescent="0.3">
      <c r="A24" s="61">
        <f>COUNTIF(A2:A22,"FRUTTA")</f>
        <v>8</v>
      </c>
      <c r="C2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E75E-FA9B-43CD-96B9-314F63A01493}">
  <dimension ref="A1:E52"/>
  <sheetViews>
    <sheetView tabSelected="1" workbookViewId="0">
      <selection activeCell="G8" sqref="G8"/>
    </sheetView>
  </sheetViews>
  <sheetFormatPr defaultRowHeight="15" x14ac:dyDescent="0.25"/>
  <cols>
    <col min="1" max="1" width="21.7109375" customWidth="1"/>
    <col min="2" max="2" width="11.140625" bestFit="1" customWidth="1"/>
    <col min="3" max="3" width="12" bestFit="1" customWidth="1"/>
    <col min="4" max="4" width="15.85546875" bestFit="1" customWidth="1"/>
  </cols>
  <sheetData>
    <row r="1" spans="2:5" x14ac:dyDescent="0.25">
      <c r="B1" t="s">
        <v>41</v>
      </c>
      <c r="C1" t="s">
        <v>43</v>
      </c>
      <c r="D1" t="s">
        <v>67</v>
      </c>
      <c r="E1" t="s">
        <v>17</v>
      </c>
    </row>
    <row r="2" spans="2:5" x14ac:dyDescent="0.25">
      <c r="B2" t="s">
        <v>42</v>
      </c>
      <c r="C2" t="s">
        <v>44</v>
      </c>
      <c r="D2" s="5">
        <v>44124</v>
      </c>
      <c r="E2" s="4">
        <v>2.5</v>
      </c>
    </row>
    <row r="3" spans="2:5" x14ac:dyDescent="0.25">
      <c r="B3" t="s">
        <v>42</v>
      </c>
      <c r="C3" t="s">
        <v>45</v>
      </c>
      <c r="D3" s="5">
        <v>44122</v>
      </c>
      <c r="E3" s="4">
        <v>3.5</v>
      </c>
    </row>
    <row r="4" spans="2:5" x14ac:dyDescent="0.25">
      <c r="B4" t="s">
        <v>42</v>
      </c>
      <c r="C4" t="s">
        <v>46</v>
      </c>
      <c r="D4" s="5">
        <v>44090</v>
      </c>
      <c r="E4" s="4">
        <v>1.7</v>
      </c>
    </row>
    <row r="5" spans="2:5" x14ac:dyDescent="0.25">
      <c r="B5" t="s">
        <v>47</v>
      </c>
      <c r="C5" t="s">
        <v>48</v>
      </c>
      <c r="D5" s="5">
        <v>44104</v>
      </c>
      <c r="E5" s="4">
        <v>2.5</v>
      </c>
    </row>
    <row r="6" spans="2:5" x14ac:dyDescent="0.25">
      <c r="B6" t="s">
        <v>47</v>
      </c>
      <c r="C6" t="s">
        <v>49</v>
      </c>
      <c r="D6" s="5">
        <v>44002</v>
      </c>
      <c r="E6" s="4">
        <v>4</v>
      </c>
    </row>
    <row r="7" spans="2:5" x14ac:dyDescent="0.25">
      <c r="B7" t="s">
        <v>47</v>
      </c>
      <c r="C7" t="s">
        <v>50</v>
      </c>
      <c r="D7" s="5">
        <v>44179</v>
      </c>
      <c r="E7" s="4">
        <v>2</v>
      </c>
    </row>
    <row r="8" spans="2:5" x14ac:dyDescent="0.25">
      <c r="B8" t="s">
        <v>42</v>
      </c>
      <c r="C8" t="s">
        <v>51</v>
      </c>
      <c r="D8" s="5">
        <v>43958</v>
      </c>
      <c r="E8" s="4">
        <v>2</v>
      </c>
    </row>
    <row r="9" spans="2:5" x14ac:dyDescent="0.25">
      <c r="B9" t="s">
        <v>42</v>
      </c>
      <c r="C9" t="s">
        <v>52</v>
      </c>
      <c r="D9" s="5">
        <v>43956</v>
      </c>
      <c r="E9" s="4">
        <v>1</v>
      </c>
    </row>
    <row r="10" spans="2:5" x14ac:dyDescent="0.25">
      <c r="B10" t="s">
        <v>53</v>
      </c>
      <c r="C10" t="s">
        <v>54</v>
      </c>
      <c r="D10" s="5">
        <v>44063</v>
      </c>
      <c r="E10" s="4">
        <v>3.5</v>
      </c>
    </row>
    <row r="11" spans="2:5" x14ac:dyDescent="0.25">
      <c r="B11" t="s">
        <v>42</v>
      </c>
      <c r="C11" t="s">
        <v>55</v>
      </c>
      <c r="D11" s="5">
        <v>44118</v>
      </c>
      <c r="E11" s="4">
        <v>1.5</v>
      </c>
    </row>
    <row r="12" spans="2:5" x14ac:dyDescent="0.25">
      <c r="B12" t="s">
        <v>53</v>
      </c>
      <c r="C12" t="s">
        <v>56</v>
      </c>
      <c r="D12" s="5">
        <v>44083</v>
      </c>
      <c r="E12" s="4">
        <v>1</v>
      </c>
    </row>
    <row r="13" spans="2:5" x14ac:dyDescent="0.25">
      <c r="B13" t="s">
        <v>47</v>
      </c>
      <c r="C13" t="s">
        <v>57</v>
      </c>
      <c r="D13" s="5">
        <v>44051</v>
      </c>
      <c r="E13" s="4">
        <v>1.5</v>
      </c>
    </row>
    <row r="14" spans="2:5" x14ac:dyDescent="0.25">
      <c r="B14" t="s">
        <v>53</v>
      </c>
      <c r="C14" t="s">
        <v>60</v>
      </c>
      <c r="D14" s="5">
        <v>44083</v>
      </c>
      <c r="E14" s="4">
        <v>3</v>
      </c>
    </row>
    <row r="15" spans="2:5" x14ac:dyDescent="0.25">
      <c r="B15" t="s">
        <v>47</v>
      </c>
      <c r="C15" t="s">
        <v>59</v>
      </c>
      <c r="D15" s="5">
        <v>44084</v>
      </c>
      <c r="E15" s="4">
        <v>2.5</v>
      </c>
    </row>
    <row r="16" spans="2:5" x14ac:dyDescent="0.25">
      <c r="B16" t="s">
        <v>42</v>
      </c>
      <c r="C16" t="s">
        <v>58</v>
      </c>
      <c r="D16" s="5">
        <v>44146</v>
      </c>
      <c r="E16" s="4">
        <v>1.5</v>
      </c>
    </row>
    <row r="17" spans="1:5" x14ac:dyDescent="0.25">
      <c r="C17" t="s">
        <v>61</v>
      </c>
      <c r="D17" s="5">
        <v>43881</v>
      </c>
      <c r="E17" s="4">
        <v>1.5</v>
      </c>
    </row>
    <row r="18" spans="1:5" x14ac:dyDescent="0.25">
      <c r="B18">
        <v>12</v>
      </c>
      <c r="C18" t="s">
        <v>63</v>
      </c>
      <c r="D18" s="5">
        <v>43939</v>
      </c>
      <c r="E18" s="4">
        <v>2.5</v>
      </c>
    </row>
    <row r="19" spans="1:5" x14ac:dyDescent="0.25">
      <c r="B19" t="s">
        <v>42</v>
      </c>
      <c r="C19" t="s">
        <v>62</v>
      </c>
      <c r="D19" s="5">
        <v>44049</v>
      </c>
      <c r="E19" s="4">
        <v>1.5</v>
      </c>
    </row>
    <row r="20" spans="1:5" x14ac:dyDescent="0.25">
      <c r="B20" t="s">
        <v>47</v>
      </c>
      <c r="C20" t="s">
        <v>64</v>
      </c>
      <c r="D20" s="5">
        <v>44050</v>
      </c>
      <c r="E20" s="4">
        <v>3</v>
      </c>
    </row>
    <row r="21" spans="1:5" x14ac:dyDescent="0.25">
      <c r="C21" t="s">
        <v>66</v>
      </c>
      <c r="D21" s="5">
        <v>44024</v>
      </c>
      <c r="E21" s="4">
        <v>1</v>
      </c>
    </row>
    <row r="22" spans="1:5" x14ac:dyDescent="0.25">
      <c r="B22" t="s">
        <v>47</v>
      </c>
      <c r="C22" t="s">
        <v>65</v>
      </c>
      <c r="D22" s="5">
        <v>44025</v>
      </c>
      <c r="E22" s="4">
        <v>1</v>
      </c>
    </row>
    <row r="24" spans="1:5" x14ac:dyDescent="0.25">
      <c r="A24" t="s">
        <v>68</v>
      </c>
      <c r="B24" s="6" t="s">
        <v>47</v>
      </c>
      <c r="D24" s="5">
        <v>44044</v>
      </c>
      <c r="E24" s="4">
        <v>2</v>
      </c>
    </row>
    <row r="26" spans="1:5" x14ac:dyDescent="0.25">
      <c r="A26" t="s">
        <v>71</v>
      </c>
      <c r="B26" s="3">
        <f>COUNTIF(B2:B22,"FRUTTA")</f>
        <v>8</v>
      </c>
      <c r="C26" t="s">
        <v>69</v>
      </c>
    </row>
    <row r="27" spans="1:5" x14ac:dyDescent="0.25">
      <c r="A27" t="s">
        <v>71</v>
      </c>
      <c r="B27" s="3">
        <f>COUNTIF(B2:B22,B24)</f>
        <v>7</v>
      </c>
      <c r="C27" t="s">
        <v>70</v>
      </c>
    </row>
    <row r="28" spans="1:5" x14ac:dyDescent="0.25">
      <c r="A28" t="s">
        <v>72</v>
      </c>
      <c r="B28" s="3">
        <f>COUNTIF(B2:B22,"&lt;&gt;FRUTTA")</f>
        <v>13</v>
      </c>
      <c r="C28" t="s">
        <v>69</v>
      </c>
    </row>
    <row r="29" spans="1:5" x14ac:dyDescent="0.25">
      <c r="A29" t="s">
        <v>72</v>
      </c>
      <c r="B29" s="3">
        <f>COUNTIF(B2:B22,"&lt;&gt;"&amp;B24)</f>
        <v>14</v>
      </c>
      <c r="C29" t="s">
        <v>70</v>
      </c>
    </row>
    <row r="30" spans="1:5" x14ac:dyDescent="0.25">
      <c r="A30" t="s">
        <v>71</v>
      </c>
      <c r="B30" s="3">
        <f>COUNTIF(E2:E22,"=3")</f>
        <v>2</v>
      </c>
      <c r="C30" t="s">
        <v>73</v>
      </c>
    </row>
    <row r="31" spans="1:5" x14ac:dyDescent="0.25">
      <c r="A31" t="s">
        <v>71</v>
      </c>
      <c r="B31" s="3">
        <f>COUNTIF(E2:E22,"="&amp;E24)</f>
        <v>2</v>
      </c>
      <c r="C31" t="s">
        <v>78</v>
      </c>
    </row>
    <row r="32" spans="1:5" x14ac:dyDescent="0.25">
      <c r="A32" t="s">
        <v>72</v>
      </c>
      <c r="B32" s="3">
        <f>COUNTIF(E2:E22,"&lt;&gt;3")</f>
        <v>19</v>
      </c>
      <c r="C32" t="s">
        <v>73</v>
      </c>
    </row>
    <row r="33" spans="1:3" x14ac:dyDescent="0.25">
      <c r="A33" t="s">
        <v>72</v>
      </c>
      <c r="B33" s="3">
        <f>COUNTIF(E2:E22,"&lt;&gt;"&amp;E24)</f>
        <v>19</v>
      </c>
      <c r="C33" t="s">
        <v>78</v>
      </c>
    </row>
    <row r="34" spans="1:3" x14ac:dyDescent="0.25">
      <c r="A34" t="s">
        <v>75</v>
      </c>
      <c r="B34" s="3">
        <f>COUNTIF(E2:E22,"&lt;3")</f>
        <v>16</v>
      </c>
      <c r="C34" t="s">
        <v>73</v>
      </c>
    </row>
    <row r="35" spans="1:3" x14ac:dyDescent="0.25">
      <c r="A35" t="s">
        <v>76</v>
      </c>
      <c r="B35" s="3">
        <f>COUNTIF(E2:E22,"&lt;=3")</f>
        <v>18</v>
      </c>
      <c r="C35" t="s">
        <v>73</v>
      </c>
    </row>
    <row r="36" spans="1:3" x14ac:dyDescent="0.25">
      <c r="A36" t="s">
        <v>74</v>
      </c>
      <c r="B36" s="3">
        <f>COUNTIF(E2:E22,"&lt;3")</f>
        <v>16</v>
      </c>
      <c r="C36" t="s">
        <v>73</v>
      </c>
    </row>
    <row r="37" spans="1:3" x14ac:dyDescent="0.25">
      <c r="A37" t="s">
        <v>77</v>
      </c>
      <c r="B37" s="3">
        <f>COUNTIF(E2:E22,"&gt;=3")</f>
        <v>5</v>
      </c>
      <c r="C37" t="s">
        <v>73</v>
      </c>
    </row>
    <row r="38" spans="1:3" x14ac:dyDescent="0.25">
      <c r="A38" t="s">
        <v>80</v>
      </c>
      <c r="B38" s="3">
        <f>COUNTIF(D2:D22,"&gt;01/08/2020")</f>
        <v>14</v>
      </c>
      <c r="C38" t="s">
        <v>79</v>
      </c>
    </row>
    <row r="39" spans="1:3" x14ac:dyDescent="0.25">
      <c r="A39" t="s">
        <v>80</v>
      </c>
      <c r="B39" s="3">
        <f>COUNTIF(D2:D22,"&gt;"&amp;D24)</f>
        <v>14</v>
      </c>
      <c r="C39" t="s">
        <v>81</v>
      </c>
    </row>
    <row r="40" spans="1:3" x14ac:dyDescent="0.25">
      <c r="A40" t="s">
        <v>82</v>
      </c>
      <c r="B40" s="3">
        <f ca="1">COUNTIF(D2:D22,"&lt;"&amp;TODAY())</f>
        <v>1</v>
      </c>
      <c r="C40" t="s">
        <v>79</v>
      </c>
    </row>
    <row r="41" spans="1:3" x14ac:dyDescent="0.25">
      <c r="A41" t="s">
        <v>83</v>
      </c>
      <c r="B41" s="3">
        <f>COUNTIF(B2:B22,"")</f>
        <v>2</v>
      </c>
    </row>
    <row r="42" spans="1:3" x14ac:dyDescent="0.25">
      <c r="A42" t="s">
        <v>84</v>
      </c>
      <c r="B42" s="3">
        <f>COUNTIF(B2:B22,"&lt;&gt;")</f>
        <v>19</v>
      </c>
    </row>
    <row r="43" spans="1:3" x14ac:dyDescent="0.25">
      <c r="A43" t="s">
        <v>85</v>
      </c>
      <c r="B43" s="3">
        <f>COUNTIF(B2:B22,"*")</f>
        <v>18</v>
      </c>
    </row>
    <row r="44" spans="1:3" x14ac:dyDescent="0.25">
      <c r="A44" t="s">
        <v>86</v>
      </c>
      <c r="B44" s="3">
        <f>COUNTIF(B2:B22,"&lt;&gt;*")</f>
        <v>3</v>
      </c>
    </row>
    <row r="45" spans="1:3" x14ac:dyDescent="0.25">
      <c r="A45" t="s">
        <v>87</v>
      </c>
      <c r="B45" s="7">
        <f>COUNTIF(E2:E22,"&lt;4")-COUNTIF(E2:E22,"&lt;=2")</f>
        <v>8</v>
      </c>
      <c r="C45" t="s">
        <v>88</v>
      </c>
    </row>
    <row r="46" spans="1:3" x14ac:dyDescent="0.25">
      <c r="A46" t="s">
        <v>89</v>
      </c>
      <c r="B46" s="3" t="b">
        <f>COUNTIF(B2:B22,B24)&gt;1</f>
        <v>1</v>
      </c>
    </row>
    <row r="47" spans="1:3" x14ac:dyDescent="0.25">
      <c r="A47" t="s">
        <v>90</v>
      </c>
      <c r="B47" s="3">
        <f>COUNTIF(C2:C22,"C*")</f>
        <v>4</v>
      </c>
      <c r="C47" t="s">
        <v>91</v>
      </c>
    </row>
    <row r="48" spans="1:3" x14ac:dyDescent="0.25">
      <c r="A48" t="s">
        <v>90</v>
      </c>
      <c r="B48" s="3">
        <f>COUNTIF(C2:C22,"*LA*")</f>
        <v>3</v>
      </c>
      <c r="C48" t="s">
        <v>92</v>
      </c>
    </row>
    <row r="49" spans="1:3" x14ac:dyDescent="0.25">
      <c r="A49" t="s">
        <v>90</v>
      </c>
      <c r="B49" s="3">
        <f>COUNTIF(C2:C22,"*A")</f>
        <v>2</v>
      </c>
      <c r="C49" t="s">
        <v>93</v>
      </c>
    </row>
    <row r="50" spans="1:3" x14ac:dyDescent="0.25">
      <c r="A50" t="s">
        <v>94</v>
      </c>
      <c r="B50" s="3">
        <f>COUNTIF(C2:C22,"????")</f>
        <v>4</v>
      </c>
      <c r="C50" t="s">
        <v>95</v>
      </c>
    </row>
    <row r="51" spans="1:3" x14ac:dyDescent="0.25">
      <c r="A51" t="s">
        <v>94</v>
      </c>
      <c r="B51" s="3">
        <f>COUNTIF(C2:C22,"???E")</f>
        <v>1</v>
      </c>
      <c r="C51" t="s">
        <v>97</v>
      </c>
    </row>
    <row r="52" spans="1:3" x14ac:dyDescent="0.25">
      <c r="A52" t="s">
        <v>96</v>
      </c>
      <c r="B52" s="3">
        <f>COUNTIF(C2:C22,"*T?")</f>
        <v>1</v>
      </c>
      <c r="C52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9C65-7620-4370-8ABD-6E01AADCB546}">
  <dimension ref="A1:G18"/>
  <sheetViews>
    <sheetView zoomScale="160" zoomScaleNormal="160" workbookViewId="0">
      <selection activeCell="E9" sqref="E9"/>
    </sheetView>
  </sheetViews>
  <sheetFormatPr defaultRowHeight="15" x14ac:dyDescent="0.25"/>
  <cols>
    <col min="1" max="1" width="17.85546875" bestFit="1" customWidth="1"/>
  </cols>
  <sheetData>
    <row r="1" spans="1:7" ht="15.75" thickBot="1" x14ac:dyDescent="0.3">
      <c r="A1" s="67" t="s">
        <v>101</v>
      </c>
      <c r="B1" s="68" t="s">
        <v>107</v>
      </c>
      <c r="C1" s="69" t="s">
        <v>108</v>
      </c>
      <c r="E1" s="70" t="s">
        <v>110</v>
      </c>
      <c r="F1" s="81" t="s">
        <v>101</v>
      </c>
    </row>
    <row r="2" spans="1:7" ht="15.75" thickBot="1" x14ac:dyDescent="0.3">
      <c r="A2" s="65" t="s">
        <v>102</v>
      </c>
      <c r="B2" s="82">
        <v>6</v>
      </c>
      <c r="C2" s="83">
        <v>2</v>
      </c>
      <c r="E2" s="71"/>
      <c r="F2" s="80" t="s">
        <v>102</v>
      </c>
    </row>
    <row r="3" spans="1:7" ht="15.75" thickBot="1" x14ac:dyDescent="0.3">
      <c r="A3" s="65" t="s">
        <v>103</v>
      </c>
      <c r="B3" s="82">
        <v>7</v>
      </c>
      <c r="C3" s="83">
        <v>1</v>
      </c>
    </row>
    <row r="4" spans="1:7" ht="15.75" thickBot="1" x14ac:dyDescent="0.3">
      <c r="A4" s="65" t="s">
        <v>104</v>
      </c>
      <c r="B4" s="82">
        <v>8</v>
      </c>
      <c r="C4" s="83">
        <v>2</v>
      </c>
      <c r="E4" s="79">
        <f>SUMIF(A2:A18,"INFORMATICA",C2:C18)</f>
        <v>7</v>
      </c>
      <c r="F4" s="77" t="s">
        <v>109</v>
      </c>
      <c r="G4" s="78"/>
    </row>
    <row r="5" spans="1:7" ht="15.75" thickBot="1" x14ac:dyDescent="0.3">
      <c r="A5" s="65" t="s">
        <v>105</v>
      </c>
      <c r="B5" s="82">
        <v>9</v>
      </c>
      <c r="C5" s="83">
        <v>2</v>
      </c>
    </row>
    <row r="6" spans="1:7" ht="15.75" thickBot="1" x14ac:dyDescent="0.3">
      <c r="A6" s="65" t="s">
        <v>106</v>
      </c>
      <c r="B6" s="82">
        <v>4</v>
      </c>
      <c r="C6" s="83">
        <v>1</v>
      </c>
      <c r="E6" s="79">
        <f>SUMIF(A2:A18,F2,C2:C18)</f>
        <v>5</v>
      </c>
      <c r="F6" s="77" t="s">
        <v>112</v>
      </c>
      <c r="G6" s="78"/>
    </row>
    <row r="7" spans="1:7" ht="15.75" thickBot="1" x14ac:dyDescent="0.3">
      <c r="A7" s="65" t="s">
        <v>103</v>
      </c>
      <c r="B7" s="82">
        <v>5</v>
      </c>
      <c r="C7" s="83">
        <v>2</v>
      </c>
    </row>
    <row r="8" spans="1:7" ht="15.75" thickBot="1" x14ac:dyDescent="0.3">
      <c r="A8" s="65" t="s">
        <v>104</v>
      </c>
      <c r="B8" s="82">
        <v>6</v>
      </c>
      <c r="C8" s="83">
        <v>1</v>
      </c>
      <c r="E8" s="79">
        <f>AVERAGEIF(A2:A18,F2,B2:B18)</f>
        <v>6.5</v>
      </c>
      <c r="F8" s="77" t="s">
        <v>111</v>
      </c>
      <c r="G8" s="78"/>
    </row>
    <row r="9" spans="1:7" x14ac:dyDescent="0.25">
      <c r="A9" s="65" t="s">
        <v>104</v>
      </c>
      <c r="B9" s="82">
        <v>7</v>
      </c>
      <c r="C9" s="83">
        <v>2</v>
      </c>
    </row>
    <row r="10" spans="1:7" x14ac:dyDescent="0.25">
      <c r="A10" s="65" t="s">
        <v>105</v>
      </c>
      <c r="B10" s="82">
        <v>6</v>
      </c>
      <c r="C10" s="83">
        <v>2</v>
      </c>
    </row>
    <row r="11" spans="1:7" x14ac:dyDescent="0.25">
      <c r="A11" s="65" t="s">
        <v>106</v>
      </c>
      <c r="B11" s="82">
        <v>5</v>
      </c>
      <c r="C11" s="83">
        <v>1</v>
      </c>
    </row>
    <row r="12" spans="1:7" x14ac:dyDescent="0.25">
      <c r="A12" s="65" t="s">
        <v>103</v>
      </c>
      <c r="B12" s="82">
        <v>6</v>
      </c>
      <c r="C12" s="83">
        <v>2</v>
      </c>
    </row>
    <row r="13" spans="1:7" x14ac:dyDescent="0.25">
      <c r="A13" s="65" t="s">
        <v>102</v>
      </c>
      <c r="B13" s="82">
        <v>7</v>
      </c>
      <c r="C13" s="83">
        <v>3</v>
      </c>
    </row>
    <row r="14" spans="1:7" x14ac:dyDescent="0.25">
      <c r="A14" s="65" t="s">
        <v>103</v>
      </c>
      <c r="B14" s="82">
        <v>8</v>
      </c>
      <c r="C14" s="83">
        <v>2</v>
      </c>
    </row>
    <row r="15" spans="1:7" x14ac:dyDescent="0.25">
      <c r="A15" s="65" t="s">
        <v>104</v>
      </c>
      <c r="B15" s="82">
        <v>9</v>
      </c>
      <c r="C15" s="83">
        <v>2</v>
      </c>
    </row>
    <row r="16" spans="1:7" x14ac:dyDescent="0.25">
      <c r="A16" s="65" t="s">
        <v>105</v>
      </c>
      <c r="B16" s="82">
        <v>5</v>
      </c>
      <c r="C16" s="83">
        <v>1</v>
      </c>
    </row>
    <row r="17" spans="1:3" x14ac:dyDescent="0.25">
      <c r="A17" s="65" t="s">
        <v>105</v>
      </c>
      <c r="B17" s="82">
        <v>4</v>
      </c>
      <c r="C17" s="83">
        <v>2</v>
      </c>
    </row>
    <row r="18" spans="1:3" ht="15.75" thickBot="1" x14ac:dyDescent="0.3">
      <c r="A18" s="66" t="s">
        <v>106</v>
      </c>
      <c r="B18" s="84">
        <v>6</v>
      </c>
      <c r="C18" s="85">
        <v>1</v>
      </c>
    </row>
  </sheetData>
  <mergeCells count="4">
    <mergeCell ref="F4:G4"/>
    <mergeCell ref="E1:E2"/>
    <mergeCell ref="F8:G8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CALCIO</vt:lpstr>
      <vt:lpstr>CALCIO2</vt:lpstr>
      <vt:lpstr>SE</vt:lpstr>
      <vt:lpstr>SE2</vt:lpstr>
      <vt:lpstr>SE3</vt:lpstr>
      <vt:lpstr>CONTA.SE</vt:lpstr>
      <vt:lpstr>CONTA.SE2</vt:lpstr>
      <vt:lpstr>SOMMA.SE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dani01</dc:creator>
  <cp:lastModifiedBy>User</cp:lastModifiedBy>
  <dcterms:created xsi:type="dcterms:W3CDTF">2015-06-05T18:19:34Z</dcterms:created>
  <dcterms:modified xsi:type="dcterms:W3CDTF">2020-04-10T13:47:17Z</dcterms:modified>
</cp:coreProperties>
</file>